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<sst xmlns="http://schemas.openxmlformats.org/spreadsheetml/2006/main" count="1425" uniqueCount="216">
  <si>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</si>
  <si>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</si>
  <si>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</si>
  <si>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</si>
  <si>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</si>
  <si>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</si>
  <si>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</si>
  <si>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</si>
  <si>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</si>
  <si>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</si>
  <si>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</si>
  <si>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</si>
  <si>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</si>
  <si>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</si>
  <si>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</si>
  <si>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</si>
  <si>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</si>
  <si>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</si>
  <si>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</si>
  <si>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</si>
  <si>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</si>
  <si>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</si>
  <si>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</si>
  <si>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</si>
  <si>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</si>
  <si>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</si>
  <si>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</si>
  <si>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</si>
  <si>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</si>
  <si>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</si>
  <si>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</si>
  <si>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</si>
  <si>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</si>
  <si>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</si>
  <si>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</si>
  <si>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</si>
  <si>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</si>
  <si>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</si>
  <si>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</si>
  <si>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</si>
  <si>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</si>
  <si>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</si>
  <si>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</si>
  <si>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</si>
  <si>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</si>
  <si>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</si>
  <si>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</si>
  <si>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</si>
  <si>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</si>
  <si>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</si>
  <si>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</si>
  <si>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</si>
  <si>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</si>
  <si>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</si>
  <si>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</si>
  <si>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</si>
  <si>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</si>
  <si>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</si>
  <si>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</si>
  <si>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</si>
  <si>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</si>
  <si>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</si>
  <si>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</si>
  <si>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</si>
  <si>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</si>
  <si>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</si>
  <si>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</si>
  <si>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</si>
  <si>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</si>
  <si>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</si>
  <si>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</si>
  <si>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</si>
  <si>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</si>
  <si>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</si>
  <si>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</si>
  <si>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</si>
  <si>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</si>
  <si>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</si>
  <si>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</si>
  <si>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</si>
  <si>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</si>
  <si>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</si>
  <si>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</si>
  <si>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</si>
  <si>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</si>
  <si>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</si>
  <si>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</si>
  <si>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</si>
  <si>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</si>
  <si>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</si>
  <si>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</si>
  <si>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</si>
  <si>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</si>
  <si>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</si>
  <si>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</si>
  <si>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</si>
  <si>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</si>
  <si>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</si>
  <si>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</si>
  <si>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</si>
  <si>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</si>
  <si>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</si>
  <si>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</si>
  <si>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</si>
  <si>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</si>
  <si>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</si>
  <si>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</si>
  <si>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</si>
  <si>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</si>
  <si>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</si>
  <si>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</si>
  <si>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</si>
  <si>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</si>
  <si>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</si>
  <si>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</si>
  <si>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</si>
  <si>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</si>
  <si>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</si>
  <si>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</si>
  <si>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</si>
  <si>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</si>
  <si>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</si>
  <si>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</si>
  <si>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</si>
  <si>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</si>
  <si>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</si>
  <si>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</si>
  <si>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</si>
  <si>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</si>
  <si>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</si>
  <si>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</si>
  <si>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</si>
  <si>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</si>
  <si>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</si>
  <si>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</si>
  <si>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</si>
  <si>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</si>
  <si>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</si>
  <si>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</si>
  <si>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</si>
  <si>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</si>
  <si>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</si>
  <si>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</si>
  <si>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</si>
  <si>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</si>
  <si>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</si>
  <si>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</si>
  <si>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</si>
  <si>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</si>
  <si>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</si>
  <si>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</si>
  <si>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</si>
  <si>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</si>
  <si>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</si>
  <si>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</si>
  <si>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</si>
  <si>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</si>
  <si>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</si>
  <si>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</si>
  <si>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</si>
  <si>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</si>
  <si>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</si>
  <si>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</si>
  <si>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</si>
  <si>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</si>
  <si>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</si>
  <si>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</si>
  <si>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</si>
  <si>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</si>
  <si>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</si>
  <si>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</si>
  <si>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</si>
  <si>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</si>
  <si>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</si>
  <si>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</si>
  <si>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</si>
  <si>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</si>
  <si>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</si>
  <si>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</si>
  <si>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</si>
  <si>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</si>
  <si>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</si>
  <si>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</si>
  <si>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</si>
  <si>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</si>
  <si>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</si>
  <si>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</si>
  <si>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</si>
  <si>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</si>
  <si>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</si>
  <si>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</si>
  <si>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</si>
  <si>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</si>
  <si>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</si>
  <si>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</si>
  <si>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</si>
  <si>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</si>
  <si>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</si>
  <si>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</si>
  <si>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</si>
  <si>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</si>
  <si>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</si>
  <si>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</si>
  <si>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</si>
  <si>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</si>
  <si>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</si>
  <si>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</si>
  <si>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</si>
  <si>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</si>
  <si>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</si>
  <si>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</si>
  <si>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</si>
  <si>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</si>
  <si>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</si>
  <si>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</si>
  <si>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05.10.16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</si>
</sst>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380333.55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215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714159.02</v>
      </c>
      <c r="G8" s="191">
        <f aca="true" t="shared" si="0" ref="G8:G37">F8-E8</f>
        <v>-81516.90999999992</v>
      </c>
      <c r="H8" s="192">
        <f>F8/E8*100</f>
        <v>89.75501118904025</v>
      </c>
      <c r="I8" s="193">
        <f>F8-D8</f>
        <v>-242912.43000000005</v>
      </c>
      <c r="J8" s="193">
        <f>F8/D8*100</f>
        <v>74.61919588135243</v>
      </c>
      <c r="K8" s="191">
        <v>542586.23</v>
      </c>
      <c r="L8" s="191">
        <f aca="true" t="shared" si="1" ref="L8:L51">F8-K8</f>
        <v>171572.79000000004</v>
      </c>
      <c r="M8" s="250">
        <f aca="true" t="shared" si="2" ref="M8:M28">F8/K8</f>
        <v>1.316212945544158</v>
      </c>
      <c r="N8" s="191">
        <f>N9+N15+N18+N19+N20+N17</f>
        <v>89825.12</v>
      </c>
      <c r="O8" s="191">
        <f>O9+O15+O18+O19+O20+O17</f>
        <v>6120.35000000002</v>
      </c>
      <c r="P8" s="191">
        <f>O8-N8</f>
        <v>-83704.76999999997</v>
      </c>
      <c r="Q8" s="191">
        <f>O8/N8*100</f>
        <v>6.813628526185125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389060.05</v>
      </c>
      <c r="G9" s="190">
        <f t="shared" si="0"/>
        <v>-40063.619999999995</v>
      </c>
      <c r="H9" s="197">
        <f>F9/E9*100</f>
        <v>90.66385221770685</v>
      </c>
      <c r="I9" s="198">
        <f>F9-D9</f>
        <v>-141528.95</v>
      </c>
      <c r="J9" s="198">
        <f>F9/D9*100</f>
        <v>73.32606782274038</v>
      </c>
      <c r="K9" s="412">
        <v>296275.33</v>
      </c>
      <c r="L9" s="199">
        <f t="shared" si="1"/>
        <v>92784.71999999997</v>
      </c>
      <c r="M9" s="251">
        <f t="shared" si="2"/>
        <v>1.3131705903424358</v>
      </c>
      <c r="N9" s="197">
        <f>E9-вересень!E9</f>
        <v>50045</v>
      </c>
      <c r="O9" s="200">
        <f>F9-вересень!F9</f>
        <v>3733.640000000014</v>
      </c>
      <c r="P9" s="201">
        <f>O9-N9</f>
        <v>-46311.359999999986</v>
      </c>
      <c r="Q9" s="198">
        <f>O9/N9*100</f>
        <v>7.460565491058076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342809.04</v>
      </c>
      <c r="G10" s="109">
        <f t="shared" si="0"/>
        <v>-43341.20000000001</v>
      </c>
      <c r="H10" s="32">
        <f aca="true" t="shared" si="3" ref="H10:H36">F10/E10*100</f>
        <v>88.77607845070872</v>
      </c>
      <c r="I10" s="110">
        <f aca="true" t="shared" si="4" ref="I10:I37">F10-D10</f>
        <v>-142399.96000000002</v>
      </c>
      <c r="J10" s="110">
        <f aca="true" t="shared" si="5" ref="J10:J36">F10/D10*100</f>
        <v>70.65183044832226</v>
      </c>
      <c r="K10" s="112">
        <v>262635.28</v>
      </c>
      <c r="L10" s="112">
        <f t="shared" si="1"/>
        <v>80173.75999999995</v>
      </c>
      <c r="M10" s="252">
        <f t="shared" si="2"/>
        <v>1.3052665277871272</v>
      </c>
      <c r="N10" s="111">
        <f>E10-вересень!E10</f>
        <v>47580</v>
      </c>
      <c r="O10" s="179">
        <f>F10-вересень!F10</f>
        <v>3539.9899999999907</v>
      </c>
      <c r="P10" s="112">
        <f aca="true" t="shared" si="6" ref="P10:P37">O10-N10</f>
        <v>-44040.01000000001</v>
      </c>
      <c r="Q10" s="198">
        <f aca="true" t="shared" si="7" ref="Q10:Q16">O10/N10*100</f>
        <v>7.4400798654896825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28535.58</v>
      </c>
      <c r="G11" s="109">
        <f t="shared" si="0"/>
        <v>5720.640000000003</v>
      </c>
      <c r="H11" s="32">
        <f t="shared" si="3"/>
        <v>125.07409618434238</v>
      </c>
      <c r="I11" s="110">
        <f t="shared" si="4"/>
        <v>5535.580000000002</v>
      </c>
      <c r="J11" s="110">
        <f t="shared" si="5"/>
        <v>124.06773913043479</v>
      </c>
      <c r="K11" s="112">
        <v>15809.05</v>
      </c>
      <c r="L11" s="112">
        <f t="shared" si="1"/>
        <v>12726.530000000002</v>
      </c>
      <c r="M11" s="252">
        <f t="shared" si="2"/>
        <v>1.8050154816386819</v>
      </c>
      <c r="N11" s="111">
        <f>E11-вересень!E11</f>
        <v>1300</v>
      </c>
      <c r="O11" s="179">
        <f>F11-вересень!F11</f>
        <v>38.11000000000058</v>
      </c>
      <c r="P11" s="112">
        <f t="shared" si="6"/>
        <v>-1261.8899999999994</v>
      </c>
      <c r="Q11" s="198">
        <f t="shared" si="7"/>
        <v>2.9315384615385063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7483.29</v>
      </c>
      <c r="G12" s="109">
        <f t="shared" si="0"/>
        <v>1102.6800000000003</v>
      </c>
      <c r="H12" s="32">
        <f t="shared" si="3"/>
        <v>117.28173325120952</v>
      </c>
      <c r="I12" s="110">
        <f t="shared" si="4"/>
        <v>983.29</v>
      </c>
      <c r="J12" s="110">
        <f t="shared" si="5"/>
        <v>115.12753846153846</v>
      </c>
      <c r="K12" s="112">
        <v>4169.14</v>
      </c>
      <c r="L12" s="112">
        <f t="shared" si="1"/>
        <v>3314.1499999999996</v>
      </c>
      <c r="M12" s="252">
        <f t="shared" si="2"/>
        <v>1.7949241330346304</v>
      </c>
      <c r="N12" s="111">
        <f>E12-вересень!E12</f>
        <v>500</v>
      </c>
      <c r="O12" s="179">
        <f>F12-вересень!F12</f>
        <v>73.56999999999971</v>
      </c>
      <c r="P12" s="112">
        <f t="shared" si="6"/>
        <v>-426.4300000000003</v>
      </c>
      <c r="Q12" s="198">
        <f t="shared" si="7"/>
        <v>14.713999999999942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7566.76</v>
      </c>
      <c r="G13" s="109">
        <f t="shared" si="0"/>
        <v>-2748.08</v>
      </c>
      <c r="H13" s="32">
        <f t="shared" si="3"/>
        <v>73.35799682787129</v>
      </c>
      <c r="I13" s="110">
        <f t="shared" si="4"/>
        <v>-4833.24</v>
      </c>
      <c r="J13" s="110">
        <f t="shared" si="5"/>
        <v>61.02225806451613</v>
      </c>
      <c r="K13" s="112">
        <v>6098.87</v>
      </c>
      <c r="L13" s="112">
        <f t="shared" si="1"/>
        <v>1467.8900000000003</v>
      </c>
      <c r="M13" s="252">
        <f t="shared" si="2"/>
        <v>1.240682290325913</v>
      </c>
      <c r="N13" s="111">
        <f>E13-вересень!E13</f>
        <v>650</v>
      </c>
      <c r="O13" s="179">
        <f>F13-вересень!F13</f>
        <v>55.51000000000022</v>
      </c>
      <c r="P13" s="112">
        <f t="shared" si="6"/>
        <v>-594.4899999999998</v>
      </c>
      <c r="Q13" s="198">
        <f t="shared" si="7"/>
        <v>8.540000000000033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2665.38</v>
      </c>
      <c r="G14" s="109">
        <f t="shared" si="0"/>
        <v>-797.6599999999999</v>
      </c>
      <c r="H14" s="32">
        <f t="shared" si="3"/>
        <v>76.96648031787102</v>
      </c>
      <c r="I14" s="110">
        <f t="shared" si="4"/>
        <v>-814.6199999999999</v>
      </c>
      <c r="J14" s="110">
        <f t="shared" si="5"/>
        <v>76.59137931034483</v>
      </c>
      <c r="K14" s="112">
        <v>7562.97</v>
      </c>
      <c r="L14" s="112">
        <f t="shared" si="1"/>
        <v>-4897.59</v>
      </c>
      <c r="M14" s="252">
        <f t="shared" si="2"/>
        <v>0.3524250393694541</v>
      </c>
      <c r="N14" s="111">
        <f>E14-вересень!E14</f>
        <v>15</v>
      </c>
      <c r="O14" s="179">
        <f>F14-вересень!F14</f>
        <v>26.470000000000255</v>
      </c>
      <c r="P14" s="112">
        <f t="shared" si="6"/>
        <v>11.470000000000255</v>
      </c>
      <c r="Q14" s="198">
        <f t="shared" si="7"/>
        <v>176.46666666666837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74374.13</v>
      </c>
      <c r="G19" s="190">
        <f t="shared" si="0"/>
        <v>-16586.26999999999</v>
      </c>
      <c r="H19" s="197">
        <f t="shared" si="3"/>
        <v>81.76539461128141</v>
      </c>
      <c r="I19" s="198">
        <f t="shared" si="4"/>
        <v>-35525.869999999995</v>
      </c>
      <c r="J19" s="198">
        <f t="shared" si="5"/>
        <v>67.67436760691538</v>
      </c>
      <c r="K19" s="209">
        <v>58485.05</v>
      </c>
      <c r="L19" s="201">
        <f t="shared" si="1"/>
        <v>15889.080000000002</v>
      </c>
      <c r="M19" s="259">
        <f t="shared" si="2"/>
        <v>1.2716776338568574</v>
      </c>
      <c r="N19" s="197">
        <f>E19-вересень!E19</f>
        <v>10900</v>
      </c>
      <c r="O19" s="200">
        <f>F19-вересень!F19</f>
        <v>21.330000000001746</v>
      </c>
      <c r="P19" s="201">
        <f t="shared" si="6"/>
        <v>-10878.669999999998</v>
      </c>
      <c r="Q19" s="198">
        <f aca="true" t="shared" si="9" ref="Q19:Q24">O19/N19*100</f>
        <v>0.1956880733945114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250232.05</v>
      </c>
      <c r="G20" s="190">
        <f t="shared" si="0"/>
        <v>-24874.01000000001</v>
      </c>
      <c r="H20" s="197">
        <f t="shared" si="3"/>
        <v>90.95839255594733</v>
      </c>
      <c r="I20" s="198">
        <f t="shared" si="4"/>
        <v>-65744.60000000003</v>
      </c>
      <c r="J20" s="198">
        <f t="shared" si="5"/>
        <v>79.19320937164184</v>
      </c>
      <c r="K20" s="198">
        <v>182815.03</v>
      </c>
      <c r="L20" s="201">
        <f t="shared" si="1"/>
        <v>67417.01999999999</v>
      </c>
      <c r="M20" s="254">
        <f t="shared" si="2"/>
        <v>1.3687717579894825</v>
      </c>
      <c r="N20" s="197">
        <f>N21+N30+N31+N32</f>
        <v>28870.120000000003</v>
      </c>
      <c r="O20" s="200">
        <f>F20-вересень!F20</f>
        <v>2365.3800000000047</v>
      </c>
      <c r="P20" s="201">
        <f t="shared" si="6"/>
        <v>-26504.739999999998</v>
      </c>
      <c r="Q20" s="198">
        <f t="shared" si="9"/>
        <v>8.193176890154957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136545.12</v>
      </c>
      <c r="G21" s="190">
        <f t="shared" si="0"/>
        <v>-12898.290000000008</v>
      </c>
      <c r="H21" s="197">
        <f t="shared" si="3"/>
        <v>91.36911423528143</v>
      </c>
      <c r="I21" s="198">
        <f t="shared" si="4"/>
        <v>-38354.53</v>
      </c>
      <c r="J21" s="198">
        <f t="shared" si="5"/>
        <v>78.07055074152521</v>
      </c>
      <c r="K21" s="198">
        <v>100774.79</v>
      </c>
      <c r="L21" s="201">
        <f t="shared" si="1"/>
        <v>35770.33</v>
      </c>
      <c r="M21" s="254">
        <f t="shared" si="2"/>
        <v>1.354953158423848</v>
      </c>
      <c r="N21" s="197">
        <f>N22+N25+N26</f>
        <v>15362.620000000003</v>
      </c>
      <c r="O21" s="200">
        <f>F21-вересень!F21</f>
        <v>729.3099999999977</v>
      </c>
      <c r="P21" s="201">
        <f t="shared" si="6"/>
        <v>-14633.310000000005</v>
      </c>
      <c r="Q21" s="198">
        <f t="shared" si="9"/>
        <v>4.747302217981032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15960.72</v>
      </c>
      <c r="G22" s="212">
        <f t="shared" si="0"/>
        <v>-1363.680000000002</v>
      </c>
      <c r="H22" s="214">
        <f t="shared" si="3"/>
        <v>92.12855856479877</v>
      </c>
      <c r="I22" s="215">
        <f t="shared" si="4"/>
        <v>-2539.2800000000007</v>
      </c>
      <c r="J22" s="215">
        <f t="shared" si="5"/>
        <v>86.27416216216216</v>
      </c>
      <c r="K22" s="216">
        <v>12486.13</v>
      </c>
      <c r="L22" s="206">
        <f t="shared" si="1"/>
        <v>3474.59</v>
      </c>
      <c r="M22" s="262">
        <f t="shared" si="2"/>
        <v>1.2782759750218844</v>
      </c>
      <c r="N22" s="214">
        <f>E22-вересень!E22</f>
        <v>2199.920000000002</v>
      </c>
      <c r="O22" s="217">
        <f>F22-вересень!F22</f>
        <v>201.89999999999964</v>
      </c>
      <c r="P22" s="218">
        <f t="shared" si="6"/>
        <v>-1998.0200000000023</v>
      </c>
      <c r="Q22" s="215">
        <f t="shared" si="9"/>
        <v>9.177606458416646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673.38</v>
      </c>
      <c r="G23" s="241">
        <f t="shared" si="0"/>
        <v>-551.0200000000001</v>
      </c>
      <c r="H23" s="242">
        <f t="shared" si="3"/>
        <v>54.996733093760206</v>
      </c>
      <c r="I23" s="243">
        <f t="shared" si="4"/>
        <v>-1326.62</v>
      </c>
      <c r="J23" s="243">
        <f t="shared" si="5"/>
        <v>33.669</v>
      </c>
      <c r="K23" s="261">
        <v>666.58</v>
      </c>
      <c r="L23" s="261">
        <f t="shared" si="1"/>
        <v>6.7999999999999545</v>
      </c>
      <c r="M23" s="263">
        <f t="shared" si="2"/>
        <v>1.0102013261724023</v>
      </c>
      <c r="N23" s="239">
        <f>E23-вересень!E23</f>
        <v>200</v>
      </c>
      <c r="O23" s="239">
        <f>F23-вересень!F23</f>
        <v>4.529999999999973</v>
      </c>
      <c r="P23" s="240">
        <f t="shared" si="6"/>
        <v>-195.47000000000003</v>
      </c>
      <c r="Q23" s="240">
        <f t="shared" si="9"/>
        <v>2.2649999999999864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15287.34</v>
      </c>
      <c r="G24" s="241">
        <f t="shared" si="0"/>
        <v>-812.6599999999999</v>
      </c>
      <c r="H24" s="242">
        <f t="shared" si="3"/>
        <v>94.95242236024845</v>
      </c>
      <c r="I24" s="243">
        <f t="shared" si="4"/>
        <v>-1212.6599999999999</v>
      </c>
      <c r="J24" s="243">
        <f t="shared" si="5"/>
        <v>92.65054545454545</v>
      </c>
      <c r="K24" s="261">
        <v>11819.55</v>
      </c>
      <c r="L24" s="261">
        <f t="shared" si="1"/>
        <v>3467.790000000001</v>
      </c>
      <c r="M24" s="263">
        <f t="shared" si="2"/>
        <v>1.293394418569235</v>
      </c>
      <c r="N24" s="239">
        <f>E24-вересень!E24</f>
        <v>1999.92</v>
      </c>
      <c r="O24" s="239">
        <f>F24-вересень!F24</f>
        <v>197.3700000000008</v>
      </c>
      <c r="P24" s="240">
        <f t="shared" si="6"/>
        <v>-1802.5499999999993</v>
      </c>
      <c r="Q24" s="240">
        <f t="shared" si="9"/>
        <v>9.86889475579027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783.59</v>
      </c>
      <c r="G25" s="212">
        <f t="shared" si="0"/>
        <v>-196.44999999999993</v>
      </c>
      <c r="H25" s="214">
        <f t="shared" si="3"/>
        <v>79.95489980000818</v>
      </c>
      <c r="I25" s="215">
        <f t="shared" si="4"/>
        <v>-216.40999999999997</v>
      </c>
      <c r="J25" s="215">
        <f t="shared" si="5"/>
        <v>78.359</v>
      </c>
      <c r="K25" s="215">
        <v>3493.96</v>
      </c>
      <c r="L25" s="215">
        <f t="shared" si="1"/>
        <v>-2710.37</v>
      </c>
      <c r="M25" s="257">
        <f t="shared" si="2"/>
        <v>0.22426988288360486</v>
      </c>
      <c r="N25" s="214">
        <f>E25-вересень!E25</f>
        <v>52.69999999999993</v>
      </c>
      <c r="O25" s="217">
        <f>F25-вересень!F25</f>
        <v>6.25</v>
      </c>
      <c r="P25" s="218">
        <f t="shared" si="6"/>
        <v>-46.44999999999993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119800.81</v>
      </c>
      <c r="G26" s="212">
        <f t="shared" si="0"/>
        <v>-11338.160000000003</v>
      </c>
      <c r="H26" s="214">
        <f t="shared" si="3"/>
        <v>91.35408795722583</v>
      </c>
      <c r="I26" s="215">
        <f t="shared" si="4"/>
        <v>-35598.84</v>
      </c>
      <c r="J26" s="215">
        <f t="shared" si="5"/>
        <v>77.09207195769102</v>
      </c>
      <c r="K26" s="216">
        <v>84794.7</v>
      </c>
      <c r="L26" s="216">
        <f t="shared" si="1"/>
        <v>35006.11</v>
      </c>
      <c r="M26" s="256">
        <f t="shared" si="2"/>
        <v>1.4128337030498368</v>
      </c>
      <c r="N26" s="214">
        <f>E26-вересень!E26</f>
        <v>13110</v>
      </c>
      <c r="O26" s="217">
        <f>F26-вересень!F26</f>
        <v>521.1600000000035</v>
      </c>
      <c r="P26" s="218">
        <f t="shared" si="6"/>
        <v>-12588.839999999997</v>
      </c>
      <c r="Q26" s="215">
        <f>O26/N26*100</f>
        <v>3.9752860411899578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38082.8</v>
      </c>
      <c r="G27" s="241">
        <f t="shared" si="0"/>
        <v>-2319</v>
      </c>
      <c r="H27" s="242">
        <f t="shared" si="3"/>
        <v>94.26015672569044</v>
      </c>
      <c r="I27" s="243">
        <f t="shared" si="4"/>
        <v>-9284.199999999997</v>
      </c>
      <c r="J27" s="243">
        <f t="shared" si="5"/>
        <v>80.39943420524838</v>
      </c>
      <c r="K27" s="261">
        <v>22986.34</v>
      </c>
      <c r="L27" s="261">
        <f t="shared" si="1"/>
        <v>15096.460000000003</v>
      </c>
      <c r="M27" s="263">
        <f t="shared" si="2"/>
        <v>1.6567578831601726</v>
      </c>
      <c r="N27" s="239">
        <f>E27-вересень!E27</f>
        <v>3520</v>
      </c>
      <c r="O27" s="239">
        <f>F27-вересень!F27</f>
        <v>86.68000000000029</v>
      </c>
      <c r="P27" s="240">
        <f t="shared" si="6"/>
        <v>-3433.3199999999997</v>
      </c>
      <c r="Q27" s="240">
        <f>O27/N27*100</f>
        <v>2.4625000000000083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81718.01</v>
      </c>
      <c r="G28" s="241">
        <f t="shared" si="0"/>
        <v>-9019.160000000003</v>
      </c>
      <c r="H28" s="242">
        <f t="shared" si="3"/>
        <v>90.06012640685178</v>
      </c>
      <c r="I28" s="243">
        <f t="shared" si="4"/>
        <v>-26314.64</v>
      </c>
      <c r="J28" s="243">
        <f t="shared" si="5"/>
        <v>75.64195639003579</v>
      </c>
      <c r="K28" s="261">
        <v>61808.36</v>
      </c>
      <c r="L28" s="261">
        <f t="shared" si="1"/>
        <v>19909.649999999994</v>
      </c>
      <c r="M28" s="263">
        <f t="shared" si="2"/>
        <v>1.3221190466791222</v>
      </c>
      <c r="N28" s="239">
        <f>E28-вересень!E28</f>
        <v>9590</v>
      </c>
      <c r="O28" s="239">
        <f>F28-вересень!F28</f>
        <v>434.4899999999907</v>
      </c>
      <c r="P28" s="240">
        <f t="shared" si="6"/>
        <v>-9155.51000000001</v>
      </c>
      <c r="Q28" s="240">
        <f>O28/N28*100</f>
        <v>4.530656934306472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90.06</v>
      </c>
      <c r="G30" s="190">
        <f t="shared" si="0"/>
        <v>27.25</v>
      </c>
      <c r="H30" s="197">
        <f t="shared" si="3"/>
        <v>143.38481133577457</v>
      </c>
      <c r="I30" s="198">
        <f t="shared" si="4"/>
        <v>13.060000000000002</v>
      </c>
      <c r="J30" s="198">
        <f t="shared" si="5"/>
        <v>116.96103896103895</v>
      </c>
      <c r="K30" s="198">
        <v>60.64</v>
      </c>
      <c r="L30" s="198">
        <f t="shared" si="1"/>
        <v>29.42</v>
      </c>
      <c r="M30" s="255">
        <f>F30/K30</f>
        <v>1.4851583113456464</v>
      </c>
      <c r="N30" s="197">
        <f>E30-вересень!E30</f>
        <v>7.5</v>
      </c>
      <c r="O30" s="200">
        <f>F30-вересень!F30</f>
        <v>2.1099999999999994</v>
      </c>
      <c r="P30" s="201">
        <f t="shared" si="6"/>
        <v>-5.390000000000001</v>
      </c>
      <c r="Q30" s="198">
        <f>O30/N30*100</f>
        <v>28.133333333333326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-159.52</v>
      </c>
      <c r="G31" s="190">
        <f t="shared" si="0"/>
        <v>-159.52</v>
      </c>
      <c r="H31" s="197"/>
      <c r="I31" s="198">
        <f t="shared" si="4"/>
        <v>-159.52</v>
      </c>
      <c r="J31" s="198"/>
      <c r="K31" s="198">
        <v>-740.94</v>
      </c>
      <c r="L31" s="198">
        <f t="shared" si="1"/>
        <v>581.4200000000001</v>
      </c>
      <c r="M31" s="255">
        <f>F31/K31</f>
        <v>0.21529408589089535</v>
      </c>
      <c r="N31" s="197">
        <f>E31-вересень!E31</f>
        <v>0</v>
      </c>
      <c r="O31" s="200">
        <f>F31-вересень!F31</f>
        <v>0.5799999999999841</v>
      </c>
      <c r="P31" s="201">
        <f t="shared" si="6"/>
        <v>0.5799999999999841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113756.24</v>
      </c>
      <c r="G32" s="202">
        <f t="shared" si="0"/>
        <v>-11843.599999999991</v>
      </c>
      <c r="H32" s="204">
        <f t="shared" si="3"/>
        <v>90.57037015333779</v>
      </c>
      <c r="I32" s="205">
        <f t="shared" si="4"/>
        <v>-27243.759999999995</v>
      </c>
      <c r="J32" s="205">
        <f t="shared" si="5"/>
        <v>80.67818439716312</v>
      </c>
      <c r="K32" s="219">
        <v>82720.54</v>
      </c>
      <c r="L32" s="219">
        <f>F32-K32</f>
        <v>31035.70000000001</v>
      </c>
      <c r="M32" s="411">
        <f>F32/K32</f>
        <v>1.3751873476648002</v>
      </c>
      <c r="N32" s="197">
        <f>E32-вересень!E32</f>
        <v>13500</v>
      </c>
      <c r="O32" s="200">
        <f>F32-вересень!F32</f>
        <v>1633.3800000000047</v>
      </c>
      <c r="P32" s="207">
        <f t="shared" si="6"/>
        <v>-11866.619999999995</v>
      </c>
      <c r="Q32" s="205">
        <f>O32/N32*100</f>
        <v>12.099111111111146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28623.44</v>
      </c>
      <c r="G34" s="109">
        <f t="shared" si="0"/>
        <v>-2039.5300000000025</v>
      </c>
      <c r="H34" s="111">
        <f t="shared" si="3"/>
        <v>93.34855690756635</v>
      </c>
      <c r="I34" s="110">
        <f t="shared" si="4"/>
        <v>-5593.560000000001</v>
      </c>
      <c r="J34" s="110">
        <f t="shared" si="5"/>
        <v>83.65268726071835</v>
      </c>
      <c r="K34" s="142">
        <v>19963.33</v>
      </c>
      <c r="L34" s="142">
        <f t="shared" si="1"/>
        <v>8660.109999999997</v>
      </c>
      <c r="M34" s="264">
        <f t="shared" si="10"/>
        <v>1.4338008739022996</v>
      </c>
      <c r="N34" s="111">
        <f>E34-вересень!E34</f>
        <v>2300</v>
      </c>
      <c r="O34" s="179">
        <f>F34-вересень!F34</f>
        <v>283.02999999999884</v>
      </c>
      <c r="P34" s="112">
        <f t="shared" si="6"/>
        <v>-2016.9700000000012</v>
      </c>
      <c r="Q34" s="110">
        <f>O34/N34*100</f>
        <v>12.305652173912993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85106.14</v>
      </c>
      <c r="G35" s="109">
        <f t="shared" si="0"/>
        <v>-9813.940000000002</v>
      </c>
      <c r="H35" s="111">
        <f t="shared" si="3"/>
        <v>89.66083888677717</v>
      </c>
      <c r="I35" s="110">
        <f t="shared" si="4"/>
        <v>-21625.86</v>
      </c>
      <c r="J35" s="110">
        <f t="shared" si="5"/>
        <v>79.73816662294345</v>
      </c>
      <c r="K35" s="142">
        <v>62729.49</v>
      </c>
      <c r="L35" s="142">
        <f t="shared" si="1"/>
        <v>22376.65</v>
      </c>
      <c r="M35" s="264">
        <f t="shared" si="10"/>
        <v>1.3567165937424328</v>
      </c>
      <c r="N35" s="111">
        <f>E35-вересень!E35</f>
        <v>11200</v>
      </c>
      <c r="O35" s="179">
        <f>F35-вересень!F35</f>
        <v>1350.3399999999965</v>
      </c>
      <c r="P35" s="112">
        <f t="shared" si="6"/>
        <v>-9849.660000000003</v>
      </c>
      <c r="Q35" s="110">
        <f>O35/N35*100</f>
        <v>12.056607142857112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53721.64000000001</v>
      </c>
      <c r="G38" s="191">
        <f>G39+G40+G41+G42+G43+G45+G47+G48+G49+G50+G51+G56+G57+G61</f>
        <v>-1600.5400000000004</v>
      </c>
      <c r="H38" s="192">
        <f>F38/E38*100</f>
        <v>97.15455439666097</v>
      </c>
      <c r="I38" s="193">
        <f>F38-D38</f>
        <v>-8120.8399999999965</v>
      </c>
      <c r="J38" s="193">
        <f>F38/D38*100</f>
        <v>86.8685085074208</v>
      </c>
      <c r="K38" s="191">
        <v>35081.67</v>
      </c>
      <c r="L38" s="191">
        <f t="shared" si="1"/>
        <v>18639.97000000001</v>
      </c>
      <c r="M38" s="250">
        <f t="shared" si="10"/>
        <v>1.531330749077795</v>
      </c>
      <c r="N38" s="191">
        <f>N39+N40+N41+N42+N43+N45+N47+N48+N49+N50+N51+N56+N57+N61+N44</f>
        <v>6170</v>
      </c>
      <c r="O38" s="191">
        <f>O39+O40+O41+O42+O43+O45+O47+O48+O49+O50+O51+O56+O57+O61+O44</f>
        <v>4274.749999999997</v>
      </c>
      <c r="P38" s="191">
        <f>P39+P40+P41+P42+P43+P45+P47+P48+P49+P50+P51+P56+P57+P61</f>
        <v>-1895.2500000000023</v>
      </c>
      <c r="Q38" s="191">
        <f>O38/N38*100</f>
        <v>69.2828200972447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197.97</v>
      </c>
      <c r="G43" s="202">
        <f t="shared" si="13"/>
        <v>97.97</v>
      </c>
      <c r="H43" s="204">
        <f t="shared" si="11"/>
        <v>197.97</v>
      </c>
      <c r="I43" s="205">
        <f t="shared" si="14"/>
        <v>47.97</v>
      </c>
      <c r="J43" s="205">
        <f t="shared" si="16"/>
        <v>131.98000000000002</v>
      </c>
      <c r="K43" s="205">
        <v>255.87</v>
      </c>
      <c r="L43" s="205">
        <f t="shared" si="1"/>
        <v>-57.900000000000006</v>
      </c>
      <c r="M43" s="266">
        <f t="shared" si="17"/>
        <v>0.773713213741353</v>
      </c>
      <c r="N43" s="204">
        <f>E43-вересень!E43</f>
        <v>10</v>
      </c>
      <c r="O43" s="208">
        <f>F43-вересень!F43</f>
        <v>0.8499999999999943</v>
      </c>
      <c r="P43" s="207">
        <f t="shared" si="15"/>
        <v>-9.150000000000006</v>
      </c>
      <c r="Q43" s="205">
        <f t="shared" si="12"/>
        <v>8.499999999999943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445.23</v>
      </c>
      <c r="G45" s="202">
        <f t="shared" si="13"/>
        <v>173.23000000000002</v>
      </c>
      <c r="H45" s="204">
        <f t="shared" si="11"/>
        <v>163.6875</v>
      </c>
      <c r="I45" s="205">
        <f t="shared" si="14"/>
        <v>145.23000000000002</v>
      </c>
      <c r="J45" s="205">
        <f t="shared" si="16"/>
        <v>148.41</v>
      </c>
      <c r="K45" s="205">
        <v>0</v>
      </c>
      <c r="L45" s="205">
        <f t="shared" si="1"/>
        <v>445.23</v>
      </c>
      <c r="M45" s="266"/>
      <c r="N45" s="204">
        <f>E45-вересень!E45</f>
        <v>8</v>
      </c>
      <c r="O45" s="208">
        <f>F45-вересень!F45</f>
        <v>16.600000000000023</v>
      </c>
      <c r="P45" s="207">
        <f t="shared" si="15"/>
        <v>8.600000000000023</v>
      </c>
      <c r="Q45" s="205">
        <f t="shared" si="12"/>
        <v>207.50000000000028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8160.8</v>
      </c>
      <c r="G47" s="202">
        <f t="shared" si="13"/>
        <v>-588.2200000000003</v>
      </c>
      <c r="H47" s="204">
        <f t="shared" si="11"/>
        <v>93.27673270834904</v>
      </c>
      <c r="I47" s="205">
        <f t="shared" si="14"/>
        <v>-1739.1999999999998</v>
      </c>
      <c r="J47" s="205">
        <f t="shared" si="16"/>
        <v>82.43232323232323</v>
      </c>
      <c r="K47" s="205">
        <v>8383.7</v>
      </c>
      <c r="L47" s="205">
        <f t="shared" si="1"/>
        <v>-222.90000000000055</v>
      </c>
      <c r="M47" s="266">
        <f t="shared" si="17"/>
        <v>0.9734126936794016</v>
      </c>
      <c r="N47" s="204">
        <f>E47-вересень!E47</f>
        <v>900</v>
      </c>
      <c r="O47" s="208">
        <f>F47-вересень!F47</f>
        <v>93.0600000000004</v>
      </c>
      <c r="P47" s="207">
        <f t="shared" si="15"/>
        <v>-806.9399999999996</v>
      </c>
      <c r="Q47" s="205">
        <f t="shared" si="12"/>
        <v>10.340000000000044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215.61</v>
      </c>
      <c r="G48" s="202">
        <f t="shared" si="13"/>
        <v>-434.39</v>
      </c>
      <c r="H48" s="204">
        <f t="shared" si="11"/>
        <v>33.17076923076923</v>
      </c>
      <c r="I48" s="205">
        <f t="shared" si="14"/>
        <v>-434.39</v>
      </c>
      <c r="J48" s="205">
        <f t="shared" si="16"/>
        <v>33.17076923076923</v>
      </c>
      <c r="K48" s="205">
        <v>0</v>
      </c>
      <c r="L48" s="205">
        <f t="shared" si="1"/>
        <v>215.61</v>
      </c>
      <c r="M48" s="266"/>
      <c r="N48" s="204">
        <f>E48-вересень!E48</f>
        <v>0</v>
      </c>
      <c r="O48" s="208">
        <f>F48-вересень!F48</f>
        <v>5.490000000000009</v>
      </c>
      <c r="P48" s="207">
        <f t="shared" si="15"/>
        <v>5.490000000000009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16.68</v>
      </c>
      <c r="G49" s="202">
        <f t="shared" si="13"/>
        <v>-19.32</v>
      </c>
      <c r="H49" s="204">
        <f t="shared" si="11"/>
        <v>46.33333333333333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E49-вересень!E49</f>
        <v>4</v>
      </c>
      <c r="O49" s="208">
        <f>F49-вересень!F49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4950.22</v>
      </c>
      <c r="G51" s="202">
        <f t="shared" si="13"/>
        <v>-515.9699999999993</v>
      </c>
      <c r="H51" s="204">
        <f t="shared" si="11"/>
        <v>90.56070132944521</v>
      </c>
      <c r="I51" s="205">
        <f t="shared" si="14"/>
        <v>-2049.8199999999997</v>
      </c>
      <c r="J51" s="205">
        <f t="shared" si="16"/>
        <v>70.71702447414586</v>
      </c>
      <c r="K51" s="205">
        <v>6187.55</v>
      </c>
      <c r="L51" s="205">
        <f t="shared" si="1"/>
        <v>-1237.33</v>
      </c>
      <c r="M51" s="266">
        <f t="shared" si="17"/>
        <v>0.8000290906740147</v>
      </c>
      <c r="N51" s="204">
        <f>E51-вересень!E51</f>
        <v>555</v>
      </c>
      <c r="O51" s="208">
        <f>F51-вересень!F51</f>
        <v>24.600000000000364</v>
      </c>
      <c r="P51" s="207">
        <f t="shared" si="15"/>
        <v>-530.3999999999996</v>
      </c>
      <c r="Q51" s="205">
        <f t="shared" si="12"/>
        <v>4.432432432432498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651.16</v>
      </c>
      <c r="G52" s="36">
        <f t="shared" si="13"/>
        <v>-87.83000000000004</v>
      </c>
      <c r="H52" s="32">
        <f t="shared" si="11"/>
        <v>88.11485947035818</v>
      </c>
      <c r="I52" s="110">
        <f t="shared" si="14"/>
        <v>-318.84000000000003</v>
      </c>
      <c r="J52" s="110">
        <f t="shared" si="16"/>
        <v>67.12989690721649</v>
      </c>
      <c r="K52" s="110">
        <v>883.77</v>
      </c>
      <c r="L52" s="110">
        <f>F52-K52</f>
        <v>-232.61</v>
      </c>
      <c r="M52" s="115">
        <f t="shared" si="17"/>
        <v>0.7367980356880184</v>
      </c>
      <c r="N52" s="111">
        <f>E52-вересень!E52</f>
        <v>55</v>
      </c>
      <c r="O52" s="179">
        <f>F52-вересень!F52</f>
        <v>8.049999999999955</v>
      </c>
      <c r="P52" s="112">
        <f t="shared" si="15"/>
        <v>-46.950000000000045</v>
      </c>
      <c r="Q52" s="132">
        <f t="shared" si="12"/>
        <v>14.636363636363553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4298.77</v>
      </c>
      <c r="G55" s="36">
        <f t="shared" si="13"/>
        <v>-423.39999999999964</v>
      </c>
      <c r="H55" s="32">
        <f t="shared" si="11"/>
        <v>91.03378319713184</v>
      </c>
      <c r="I55" s="110">
        <f t="shared" si="14"/>
        <v>-1725.2299999999996</v>
      </c>
      <c r="J55" s="110">
        <f t="shared" si="16"/>
        <v>71.36072377158035</v>
      </c>
      <c r="K55" s="110">
        <v>5258.92</v>
      </c>
      <c r="L55" s="110">
        <f>F55-K55</f>
        <v>-960.1499999999996</v>
      </c>
      <c r="M55" s="115">
        <f t="shared" si="17"/>
        <v>0.8174244901995087</v>
      </c>
      <c r="N55" s="111">
        <f>E55-вересень!E55</f>
        <v>500</v>
      </c>
      <c r="O55" s="179">
        <f>F55-вересень!F55</f>
        <v>16.550000000000182</v>
      </c>
      <c r="P55" s="112">
        <f t="shared" si="15"/>
        <v>-483.4499999999998</v>
      </c>
      <c r="Q55" s="132">
        <f t="shared" si="12"/>
        <v>3.3100000000000365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5215.57</v>
      </c>
      <c r="G57" s="202">
        <f t="shared" si="13"/>
        <v>137.59000000000015</v>
      </c>
      <c r="H57" s="204">
        <f t="shared" si="11"/>
        <v>102.70954198322954</v>
      </c>
      <c r="I57" s="205">
        <f t="shared" si="14"/>
        <v>65.56999999999971</v>
      </c>
      <c r="J57" s="205">
        <f t="shared" si="16"/>
        <v>101.27320388349514</v>
      </c>
      <c r="K57" s="205">
        <v>4010.85</v>
      </c>
      <c r="L57" s="205">
        <f aca="true" t="shared" si="18" ref="L57:L63">F57-K57</f>
        <v>1204.7199999999998</v>
      </c>
      <c r="M57" s="266">
        <f t="shared" si="17"/>
        <v>1.3003652592343269</v>
      </c>
      <c r="N57" s="204">
        <f>E57-вересень!E57</f>
        <v>440</v>
      </c>
      <c r="O57" s="208">
        <f>F57-вересень!F57</f>
        <v>61.4399999999996</v>
      </c>
      <c r="P57" s="207">
        <f t="shared" si="15"/>
        <v>-378.5600000000004</v>
      </c>
      <c r="Q57" s="205">
        <f t="shared" si="12"/>
        <v>13.963636363636272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1015.06</v>
      </c>
      <c r="G59" s="202"/>
      <c r="H59" s="204"/>
      <c r="I59" s="205"/>
      <c r="J59" s="205"/>
      <c r="K59" s="206">
        <v>1044.28</v>
      </c>
      <c r="L59" s="205">
        <f t="shared" si="18"/>
        <v>-29.220000000000027</v>
      </c>
      <c r="M59" s="266">
        <f t="shared" si="17"/>
        <v>0.9720189987359712</v>
      </c>
      <c r="N59" s="204"/>
      <c r="O59" s="220">
        <f>F59-вересень!F59</f>
        <v>12.11999999999989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767895.2000000001</v>
      </c>
      <c r="G64" s="191">
        <f>F64-E64</f>
        <v>-83097.35999999987</v>
      </c>
      <c r="H64" s="192">
        <f>F64/E64*100</f>
        <v>90.23524247967575</v>
      </c>
      <c r="I64" s="193">
        <f>F64-D64</f>
        <v>-251049.53000000003</v>
      </c>
      <c r="J64" s="193">
        <f>F64/D64*100</f>
        <v>75.3618108413005</v>
      </c>
      <c r="K64" s="193">
        <v>577689.14</v>
      </c>
      <c r="L64" s="193">
        <f>F64-K64</f>
        <v>190206.06000000006</v>
      </c>
      <c r="M64" s="267">
        <f>F64/K64</f>
        <v>1.3292533074102797</v>
      </c>
      <c r="N64" s="191">
        <f>N8+N38+N62+N63</f>
        <v>95997.42</v>
      </c>
      <c r="O64" s="191">
        <f>O8+O38+O62+O63</f>
        <v>10395.100000000017</v>
      </c>
      <c r="P64" s="195">
        <f>O64-N64</f>
        <v>-85602.31999999998</v>
      </c>
      <c r="Q64" s="193">
        <f>O64/N64*100</f>
        <v>10.828520183146606</v>
      </c>
      <c r="R64" s="28">
        <f>O64-34768</f>
        <v>-24372.899999999983</v>
      </c>
      <c r="S64" s="128">
        <f>O64/34768</f>
        <v>0.2989846985734013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593.13</v>
      </c>
      <c r="L73" s="207">
        <f aca="true" t="shared" si="21" ref="L73:L83">F73-K73</f>
        <v>960.82</v>
      </c>
      <c r="M73" s="254">
        <f>F73/K73</f>
        <v>2.6199146898656283</v>
      </c>
      <c r="N73" s="204">
        <f>E73-вересень!E73</f>
        <v>0</v>
      </c>
      <c r="O73" s="208">
        <f>F73-вересень!F73</f>
        <v>0</v>
      </c>
      <c r="P73" s="207">
        <f aca="true" t="shared" si="22" ref="P73:P86">O73-N73</f>
        <v>0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6937.86</v>
      </c>
      <c r="G74" s="202">
        <f t="shared" si="19"/>
        <v>1784.9499999999998</v>
      </c>
      <c r="H74" s="204">
        <f>F74/E74*100</f>
        <v>134.6396502170618</v>
      </c>
      <c r="I74" s="207">
        <f t="shared" si="20"/>
        <v>-521.1400000000003</v>
      </c>
      <c r="J74" s="207">
        <f>F74/D74*100</f>
        <v>93.01327255664297</v>
      </c>
      <c r="K74" s="207">
        <v>7212.08</v>
      </c>
      <c r="L74" s="207">
        <f t="shared" si="21"/>
        <v>-274.22000000000025</v>
      </c>
      <c r="M74" s="254">
        <f>F74/K74</f>
        <v>0.9619776818892746</v>
      </c>
      <c r="N74" s="204">
        <f>E74-вересень!E74</f>
        <v>460.6999999999998</v>
      </c>
      <c r="O74" s="208">
        <f>F74-вересень!F74</f>
        <v>34.409999999999854</v>
      </c>
      <c r="P74" s="207">
        <f t="shared" si="22"/>
        <v>-426.28999999999996</v>
      </c>
      <c r="Q74" s="207">
        <f>O74/N74*100</f>
        <v>7.4690688083351136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12134.92</v>
      </c>
      <c r="G75" s="202">
        <f t="shared" si="19"/>
        <v>9134.07</v>
      </c>
      <c r="H75" s="204">
        <f>F75/E75*100</f>
        <v>404.3827582185048</v>
      </c>
      <c r="I75" s="207">
        <f t="shared" si="20"/>
        <v>6134.92</v>
      </c>
      <c r="J75" s="207">
        <f>F75/D75*100</f>
        <v>202.24866666666665</v>
      </c>
      <c r="K75" s="207">
        <v>2063.43</v>
      </c>
      <c r="L75" s="207">
        <f t="shared" si="21"/>
        <v>10071.49</v>
      </c>
      <c r="M75" s="254">
        <f>F75/K75</f>
        <v>5.880945803831485</v>
      </c>
      <c r="N75" s="204">
        <f>E75-вересень!E75</f>
        <v>302</v>
      </c>
      <c r="O75" s="208">
        <f>F75-вересень!F75</f>
        <v>18.5</v>
      </c>
      <c r="P75" s="207">
        <f t="shared" si="22"/>
        <v>-283.5</v>
      </c>
      <c r="Q75" s="207">
        <f>O75/N75*100</f>
        <v>6.125827814569536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10</v>
      </c>
      <c r="G76" s="202">
        <f t="shared" si="19"/>
        <v>0</v>
      </c>
      <c r="H76" s="204">
        <f>F76/E76*100</f>
        <v>100</v>
      </c>
      <c r="I76" s="207">
        <f t="shared" si="20"/>
        <v>-2</v>
      </c>
      <c r="J76" s="207">
        <f>F76/D76*100</f>
        <v>83.33333333333334</v>
      </c>
      <c r="K76" s="207">
        <v>0</v>
      </c>
      <c r="L76" s="207">
        <f t="shared" si="21"/>
        <v>10</v>
      </c>
      <c r="M76" s="254"/>
      <c r="N76" s="204">
        <f>E76-вересень!E76</f>
        <v>1</v>
      </c>
      <c r="O76" s="208">
        <f>F76-вересень!F76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20636.73</v>
      </c>
      <c r="G77" s="226">
        <f t="shared" si="19"/>
        <v>9772.97</v>
      </c>
      <c r="H77" s="227">
        <f>F77/E77*100</f>
        <v>189.9593695000626</v>
      </c>
      <c r="I77" s="228">
        <f t="shared" si="20"/>
        <v>2965.7299999999996</v>
      </c>
      <c r="J77" s="228">
        <f>F77/D77*100</f>
        <v>116.78303435006508</v>
      </c>
      <c r="K77" s="228">
        <v>6439.8</v>
      </c>
      <c r="L77" s="228">
        <f t="shared" si="21"/>
        <v>14196.93</v>
      </c>
      <c r="M77" s="260">
        <f>F77/K77</f>
        <v>3.204560700642877</v>
      </c>
      <c r="N77" s="226">
        <f>N73+N74+N75+N76</f>
        <v>763.6999999999998</v>
      </c>
      <c r="O77" s="230">
        <f>O73+O74+O75+O76</f>
        <v>52.909999999999854</v>
      </c>
      <c r="P77" s="228">
        <f t="shared" si="22"/>
        <v>-710.79</v>
      </c>
      <c r="Q77" s="228">
        <f>O77/N77*100</f>
        <v>6.928113133429339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6825.8</v>
      </c>
      <c r="G80" s="202">
        <f t="shared" si="19"/>
        <v>-799.5</v>
      </c>
      <c r="H80" s="204">
        <f>F80/E80*100</f>
        <v>89.51516661639542</v>
      </c>
      <c r="I80" s="207">
        <f t="shared" si="20"/>
        <v>-2674.2</v>
      </c>
      <c r="J80" s="207">
        <f>F80/D80*100</f>
        <v>71.85052631578948</v>
      </c>
      <c r="K80" s="207">
        <v>0</v>
      </c>
      <c r="L80" s="207">
        <f t="shared" si="21"/>
        <v>6825.8</v>
      </c>
      <c r="M80" s="254"/>
      <c r="N80" s="204">
        <f>E80-вересень!E80</f>
        <v>1.300000000000182</v>
      </c>
      <c r="O80" s="208">
        <f>F80-вересень!F80</f>
        <v>0.13000000000010914</v>
      </c>
      <c r="P80" s="207">
        <f>O80-N80</f>
        <v>-1.1700000000000728</v>
      </c>
      <c r="Q80" s="231">
        <f>O80/N80*100</f>
        <v>10.000000000006997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6862.8</v>
      </c>
      <c r="G82" s="224">
        <f>G78+G81+G79+G80</f>
        <v>-762.5</v>
      </c>
      <c r="H82" s="227">
        <f>F82/E82*100</f>
        <v>90.00039342714385</v>
      </c>
      <c r="I82" s="228">
        <f t="shared" si="20"/>
        <v>-2638.2</v>
      </c>
      <c r="J82" s="228">
        <f>F82/D82*100</f>
        <v>72.23239658983265</v>
      </c>
      <c r="K82" s="228">
        <v>1.35</v>
      </c>
      <c r="L82" s="228">
        <f t="shared" si="21"/>
        <v>6861.45</v>
      </c>
      <c r="M82" s="268">
        <f>F82/K82</f>
        <v>5083.555555555556</v>
      </c>
      <c r="N82" s="226">
        <f>N78+N81+N79+N80</f>
        <v>1.300000000000182</v>
      </c>
      <c r="O82" s="230">
        <f>O78+O81+O79+O80</f>
        <v>0.13000000000010914</v>
      </c>
      <c r="P82" s="226">
        <f>P78+P81+P79+P80</f>
        <v>-1.1700000000000728</v>
      </c>
      <c r="Q82" s="228">
        <f>O82/N82*100</f>
        <v>10.000000000006997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26.87</v>
      </c>
      <c r="G83" s="202">
        <f t="shared" si="19"/>
        <v>-2.8999999999999986</v>
      </c>
      <c r="H83" s="204">
        <f>F83/E83*100</f>
        <v>90.25864964729594</v>
      </c>
      <c r="I83" s="207">
        <f t="shared" si="20"/>
        <v>-16.13</v>
      </c>
      <c r="J83" s="207">
        <f>F83/D83*100</f>
        <v>62.48837209302326</v>
      </c>
      <c r="K83" s="207">
        <v>30.02</v>
      </c>
      <c r="L83" s="207">
        <f t="shared" si="21"/>
        <v>-3.1499999999999986</v>
      </c>
      <c r="M83" s="254">
        <f>F83/K83</f>
        <v>0.8950699533644237</v>
      </c>
      <c r="N83" s="204">
        <f>E83-вересень!E83</f>
        <v>0.8000000000000007</v>
      </c>
      <c r="O83" s="208">
        <f>F83-вересень!F83</f>
        <v>0</v>
      </c>
      <c r="P83" s="207">
        <f t="shared" si="22"/>
        <v>-0.8000000000000007</v>
      </c>
      <c r="Q83" s="207">
        <f>O83/N83</f>
        <v>0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27522.579999999998</v>
      </c>
      <c r="G85" s="233">
        <f>F85-E85</f>
        <v>9003.749999999996</v>
      </c>
      <c r="H85" s="234">
        <f>F85/E85*100</f>
        <v>148.61943222115002</v>
      </c>
      <c r="I85" s="235">
        <f>F85-D85</f>
        <v>307.5799999999981</v>
      </c>
      <c r="J85" s="235">
        <f>F85/D85*100</f>
        <v>101.13018555943414</v>
      </c>
      <c r="K85" s="235">
        <v>9845.6</v>
      </c>
      <c r="L85" s="235">
        <f>F85-K85</f>
        <v>17676.979999999996</v>
      </c>
      <c r="M85" s="269">
        <f>F85/K85</f>
        <v>2.7954192735841388</v>
      </c>
      <c r="N85" s="232">
        <f>N71+N83+N77+N82</f>
        <v>765.8</v>
      </c>
      <c r="O85" s="232">
        <f>O71+O83+O77+O82+O84</f>
        <v>53.039999999999964</v>
      </c>
      <c r="P85" s="235">
        <f t="shared" si="22"/>
        <v>-712.76</v>
      </c>
      <c r="Q85" s="235">
        <f>O85/N85*100</f>
        <v>6.9260903630190604</v>
      </c>
      <c r="R85" s="28">
        <f>O85-8104.96</f>
        <v>-8051.92</v>
      </c>
      <c r="S85" s="101">
        <f>O85/8104.96</f>
        <v>0.006544140871762472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795417.78</v>
      </c>
      <c r="G86" s="233">
        <f>F86-E86</f>
        <v>-74093.60999999987</v>
      </c>
      <c r="H86" s="234">
        <f>F86/E86*100</f>
        <v>91.47870736920423</v>
      </c>
      <c r="I86" s="235">
        <f>F86-D86</f>
        <v>-250741.95000000007</v>
      </c>
      <c r="J86" s="235">
        <f>F86/D86*100</f>
        <v>76.03215428680284</v>
      </c>
      <c r="K86" s="235">
        <f>K64+K85</f>
        <v>587534.74</v>
      </c>
      <c r="L86" s="235">
        <f>F86-K86</f>
        <v>207883.04000000004</v>
      </c>
      <c r="M86" s="269">
        <f>F86/K86</f>
        <v>1.3538225501355035</v>
      </c>
      <c r="N86" s="233">
        <f>N64+N85</f>
        <v>96763.22</v>
      </c>
      <c r="O86" s="233">
        <f>O64+O85</f>
        <v>10448.140000000018</v>
      </c>
      <c r="P86" s="235">
        <f t="shared" si="22"/>
        <v>-86315.07999999999</v>
      </c>
      <c r="Q86" s="235">
        <f>O86/N86*100</f>
        <v>10.797635713238995</v>
      </c>
      <c r="R86" s="28">
        <f>O86-42872.96</f>
        <v>-32424.81999999998</v>
      </c>
      <c r="S86" s="101">
        <f>O86/42872.96</f>
        <v>0.24369999178969723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17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5035.430588235293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42648</v>
      </c>
      <c r="D90" s="31">
        <v>3100.8</v>
      </c>
      <c r="G90" s="4" t="s">
        <v>59</v>
      </c>
      <c r="O90" s="421"/>
      <c r="P90" s="421"/>
      <c r="T90" s="186">
        <f t="shared" si="23"/>
        <v>3100.8</v>
      </c>
    </row>
    <row r="91" spans="3:16" ht="15">
      <c r="C91" s="87">
        <v>42647</v>
      </c>
      <c r="D91" s="31">
        <v>2443.8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42646</v>
      </c>
      <c r="D92" s="31">
        <v>4850.5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380.33355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677.52</v>
      </c>
      <c r="G97" s="73">
        <f>G45+G48+G49</f>
        <v>-280.47999999999996</v>
      </c>
      <c r="H97" s="74"/>
      <c r="I97" s="74"/>
      <c r="N97" s="31">
        <f>N45+N48+N49</f>
        <v>12</v>
      </c>
      <c r="O97" s="246">
        <f>O45+O48+O49</f>
        <v>22.090000000000032</v>
      </c>
      <c r="P97" s="31">
        <f>P45+P48+P49</f>
        <v>10.090000000000032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2" sqref="N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1002.94</v>
      </c>
      <c r="G59" s="202"/>
      <c r="H59" s="204"/>
      <c r="I59" s="205"/>
      <c r="J59" s="205"/>
      <c r="K59" s="206">
        <v>979.24</v>
      </c>
      <c r="L59" s="205">
        <f t="shared" si="18"/>
        <v>23.700000000000045</v>
      </c>
      <c r="M59" s="266">
        <f t="shared" si="17"/>
        <v>1.0242024427106737</v>
      </c>
      <c r="N59" s="204"/>
      <c r="O59" s="208">
        <f>F59-серпень!F59</f>
        <v>135.84000000000003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A52:IV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380.33355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0" sqref="H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2016-10-04T13:40:56Z</cp:lastPrinted>
  <dcterms:created xsi:type="dcterms:W3CDTF">2003-07-28T11:27:56Z</dcterms:created>
  <dcterms:modified xsi:type="dcterms:W3CDTF">2016-10-06T12:14:41Z</dcterms:modified>
  <cp:category/>
  <cp:version/>
  <cp:contentType/>
  <cp:contentStatus/>
</cp:coreProperties>
</file>